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SHARED\Revenues Benefits and Housing\Technical\Revenues Control\Year End\2023-24\CTax\Parishes over 140k\CDC\"/>
    </mc:Choice>
  </mc:AlternateContent>
  <bookViews>
    <workbookView xWindow="0" yWindow="0" windowWidth="28800" windowHeight="14100" firstSheet="2" activeTab="2"/>
  </bookViews>
  <sheets>
    <sheet name="Summary" sheetId="1" r:id="rId1"/>
    <sheet name="Income" sheetId="2" r:id="rId2"/>
    <sheet name="General Running" sheetId="6" r:id="rId3"/>
    <sheet name="Building Costs" sheetId="11" r:id="rId4"/>
    <sheet name="Town Maintenance" sheetId="7" r:id="rId5"/>
    <sheet name="F&amp;S" sheetId="3" r:id="rId6"/>
    <sheet name="Health and Wellbeing" sheetId="4" r:id="rId7"/>
    <sheet name="Heritage and Regeneration" sheetId="5" r:id="rId8"/>
    <sheet name="Loan Term Loans" sheetId="10" r:id="rId9"/>
    <sheet name="VIC" sheetId="8" r:id="rId10"/>
    <sheet name="Police Museum" sheetId="9" r:id="rId11"/>
    <sheet name="Reserves" sheetId="12" r:id="rId12"/>
    <sheet name="Sheet1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D6" i="2"/>
  <c r="B6" i="2"/>
  <c r="B7" i="2" s="1"/>
  <c r="B13" i="2" s="1"/>
  <c r="E23" i="8"/>
  <c r="D23" i="8"/>
  <c r="E8" i="11"/>
  <c r="E23" i="6"/>
  <c r="D16" i="5"/>
  <c r="E16" i="5" s="1"/>
  <c r="D15" i="5"/>
  <c r="D14" i="5"/>
  <c r="E14" i="5" s="1"/>
  <c r="B23" i="9"/>
  <c r="B12" i="12"/>
  <c r="C7" i="2"/>
  <c r="C13" i="2" s="1"/>
  <c r="E11" i="2"/>
  <c r="D11" i="2"/>
  <c r="C11" i="2"/>
  <c r="B11" i="2"/>
  <c r="B22" i="4"/>
  <c r="C22" i="4"/>
  <c r="D20" i="4"/>
  <c r="D19" i="4"/>
  <c r="D18" i="4"/>
  <c r="D17" i="4"/>
  <c r="B9" i="12"/>
  <c r="B11" i="12" s="1"/>
  <c r="C8" i="5"/>
  <c r="B8" i="5"/>
  <c r="D8" i="5" s="1"/>
  <c r="E8" i="5" s="1"/>
  <c r="B22" i="8"/>
  <c r="D6" i="3"/>
  <c r="D5" i="3"/>
  <c r="B19" i="7"/>
  <c r="B18" i="7"/>
  <c r="B17" i="7"/>
  <c r="B16" i="7"/>
  <c r="B15" i="7"/>
  <c r="B13" i="7"/>
  <c r="B12" i="7"/>
  <c r="B11" i="7"/>
  <c r="D11" i="5"/>
  <c r="E11" i="5" s="1"/>
  <c r="D6" i="5"/>
  <c r="E6" i="5" s="1"/>
  <c r="E6" i="3" l="1"/>
  <c r="D7" i="2"/>
  <c r="E7" i="2" s="1"/>
  <c r="B21" i="1"/>
  <c r="E5" i="3"/>
  <c r="D23" i="9"/>
  <c r="C7" i="4"/>
  <c r="C23" i="4" s="1"/>
  <c r="B7" i="4"/>
  <c r="B23" i="4" s="1"/>
  <c r="D14" i="4"/>
  <c r="E14" i="4" s="1"/>
  <c r="D16" i="4"/>
  <c r="E16" i="4" s="1"/>
  <c r="D6" i="4"/>
  <c r="E6" i="4" s="1"/>
  <c r="D10" i="4"/>
  <c r="B23" i="6"/>
  <c r="D6" i="11"/>
  <c r="E6" i="11" s="1"/>
  <c r="C21" i="7"/>
  <c r="C7" i="7"/>
  <c r="B7" i="7"/>
  <c r="D6" i="7"/>
  <c r="E6" i="7" s="1"/>
  <c r="D13" i="4"/>
  <c r="E13" i="4" s="1"/>
  <c r="B12" i="5"/>
  <c r="B13" i="5"/>
  <c r="D13" i="5" s="1"/>
  <c r="E10" i="4" l="1"/>
  <c r="D7" i="4"/>
  <c r="D7" i="7"/>
  <c r="E7" i="7" s="1"/>
  <c r="B21" i="7"/>
  <c r="B22" i="7" s="1"/>
  <c r="C22" i="7"/>
  <c r="E7" i="4" l="1"/>
  <c r="D21" i="7"/>
  <c r="D22" i="7" s="1"/>
  <c r="E22" i="7" s="1"/>
  <c r="E21" i="7" l="1"/>
  <c r="D13" i="8"/>
  <c r="E13" i="8" s="1"/>
  <c r="D15" i="8"/>
  <c r="E15" i="8" s="1"/>
  <c r="D20" i="8"/>
  <c r="E20" i="8" s="1"/>
  <c r="D19" i="8"/>
  <c r="E19" i="8" s="1"/>
  <c r="D18" i="8"/>
  <c r="E18" i="8" s="1"/>
  <c r="D17" i="8"/>
  <c r="E17" i="8" s="1"/>
  <c r="D16" i="8"/>
  <c r="E16" i="8" s="1"/>
  <c r="D14" i="8"/>
  <c r="E14" i="8" s="1"/>
  <c r="D8" i="8"/>
  <c r="E8" i="8" s="1"/>
  <c r="C9" i="8"/>
  <c r="B9" i="8"/>
  <c r="C22" i="8"/>
  <c r="D12" i="8"/>
  <c r="E12" i="8" s="1"/>
  <c r="D7" i="8"/>
  <c r="E7" i="8" s="1"/>
  <c r="D6" i="8"/>
  <c r="D7" i="9"/>
  <c r="D6" i="9"/>
  <c r="C8" i="9"/>
  <c r="C24" i="9" s="1"/>
  <c r="C16" i="1" s="1"/>
  <c r="B8" i="9"/>
  <c r="D19" i="7"/>
  <c r="E19" i="7" s="1"/>
  <c r="E13" i="5"/>
  <c r="D15" i="4"/>
  <c r="E15" i="4" s="1"/>
  <c r="D9" i="8" l="1"/>
  <c r="E9" i="8" s="1"/>
  <c r="B24" i="9"/>
  <c r="D22" i="8"/>
  <c r="E22" i="8" s="1"/>
  <c r="C23" i="8"/>
  <c r="B23" i="8"/>
  <c r="E23" i="9"/>
  <c r="D8" i="9"/>
  <c r="C8" i="11" l="1"/>
  <c r="C9" i="1" s="1"/>
  <c r="B8" i="11"/>
  <c r="B9" i="1" s="1"/>
  <c r="D5" i="11"/>
  <c r="D8" i="11" s="1"/>
  <c r="D21" i="6"/>
  <c r="E21" i="6" s="1"/>
  <c r="D17" i="7"/>
  <c r="E17" i="7" s="1"/>
  <c r="D18" i="7"/>
  <c r="E18" i="7" s="1"/>
  <c r="D16" i="7"/>
  <c r="E16" i="7" s="1"/>
  <c r="D15" i="7"/>
  <c r="E15" i="7" s="1"/>
  <c r="D14" i="7"/>
  <c r="D13" i="7"/>
  <c r="E13" i="7" s="1"/>
  <c r="D12" i="7"/>
  <c r="E12" i="7" s="1"/>
  <c r="D11" i="7"/>
  <c r="E11" i="7" s="1"/>
  <c r="D20" i="6"/>
  <c r="E20" i="6" s="1"/>
  <c r="D19" i="6"/>
  <c r="E19" i="6" s="1"/>
  <c r="D18" i="6"/>
  <c r="E18" i="6" s="1"/>
  <c r="D17" i="6"/>
  <c r="E17" i="6" s="1"/>
  <c r="D16" i="6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D6" i="6"/>
  <c r="E6" i="6" s="1"/>
  <c r="C7" i="10"/>
  <c r="C13" i="1" s="1"/>
  <c r="B7" i="10"/>
  <c r="B13" i="1" s="1"/>
  <c r="D5" i="10"/>
  <c r="D7" i="10" s="1"/>
  <c r="B15" i="1"/>
  <c r="B16" i="1"/>
  <c r="D24" i="9"/>
  <c r="E24" i="9" s="1"/>
  <c r="C15" i="1"/>
  <c r="C18" i="5"/>
  <c r="B18" i="5"/>
  <c r="D12" i="5"/>
  <c r="D18" i="5" s="1"/>
  <c r="C12" i="1"/>
  <c r="B12" i="1"/>
  <c r="D11" i="4"/>
  <c r="C7" i="3"/>
  <c r="C11" i="1" s="1"/>
  <c r="B7" i="3"/>
  <c r="C10" i="1"/>
  <c r="B10" i="1"/>
  <c r="D10" i="7"/>
  <c r="C23" i="6"/>
  <c r="C8" i="1" s="1"/>
  <c r="B8" i="1"/>
  <c r="D5" i="6"/>
  <c r="E5" i="6" s="1"/>
  <c r="D10" i="2"/>
  <c r="C5" i="1"/>
  <c r="B5" i="1"/>
  <c r="D22" i="4" l="1"/>
  <c r="E22" i="4" s="1"/>
  <c r="B11" i="1"/>
  <c r="D11" i="1" s="1"/>
  <c r="E11" i="1" s="1"/>
  <c r="D7" i="3"/>
  <c r="E7" i="3" s="1"/>
  <c r="B14" i="1"/>
  <c r="B18" i="1" s="1"/>
  <c r="B19" i="5"/>
  <c r="C14" i="1"/>
  <c r="C18" i="1" s="1"/>
  <c r="C20" i="1" s="1"/>
  <c r="C19" i="5"/>
  <c r="E19" i="5" s="1"/>
  <c r="D13" i="2"/>
  <c r="E13" i="2" s="1"/>
  <c r="D15" i="1"/>
  <c r="E15" i="1" s="1"/>
  <c r="D16" i="1"/>
  <c r="E16" i="1" s="1"/>
  <c r="D13" i="1"/>
  <c r="E13" i="1" s="1"/>
  <c r="D12" i="1"/>
  <c r="E12" i="1" s="1"/>
  <c r="D9" i="1"/>
  <c r="E9" i="1" s="1"/>
  <c r="E5" i="11"/>
  <c r="D10" i="1"/>
  <c r="E10" i="1" s="1"/>
  <c r="D23" i="6"/>
  <c r="E10" i="2"/>
  <c r="D5" i="1"/>
  <c r="E5" i="1" s="1"/>
  <c r="D8" i="1"/>
  <c r="E8" i="1" s="1"/>
  <c r="E5" i="10"/>
  <c r="E12" i="5"/>
  <c r="E11" i="4"/>
  <c r="E10" i="7"/>
  <c r="D23" i="4" l="1"/>
  <c r="E23" i="4" s="1"/>
  <c r="D14" i="1"/>
  <c r="E14" i="1" s="1"/>
  <c r="B20" i="1"/>
  <c r="B22" i="1" s="1"/>
  <c r="D18" i="1"/>
  <c r="E18" i="1" s="1"/>
  <c r="D20" i="1" l="1"/>
  <c r="E20" i="1" s="1"/>
</calcChain>
</file>

<file path=xl/sharedStrings.xml><?xml version="1.0" encoding="utf-8"?>
<sst xmlns="http://schemas.openxmlformats.org/spreadsheetml/2006/main" count="200" uniqueCount="130">
  <si>
    <t>Tetbury Town Council Budget Summary 2023/24</t>
  </si>
  <si>
    <t>23-24</t>
  </si>
  <si>
    <t>22-23</t>
  </si>
  <si>
    <t>Difference</t>
  </si>
  <si>
    <t>%</t>
  </si>
  <si>
    <t>Income</t>
  </si>
  <si>
    <t>Expenses</t>
  </si>
  <si>
    <t>General Running Costs</t>
  </si>
  <si>
    <t>Building Costs</t>
  </si>
  <si>
    <t>Town Maintenance Costs</t>
  </si>
  <si>
    <t>F&amp;S Budget</t>
  </si>
  <si>
    <t>Health and Wellbeing Budget</t>
  </si>
  <si>
    <t>Borrowing</t>
  </si>
  <si>
    <t>Heritage and Regeneration Budget</t>
  </si>
  <si>
    <t>VIC Budget</t>
  </si>
  <si>
    <t>Police Museum Budget</t>
  </si>
  <si>
    <t xml:space="preserve">Total </t>
  </si>
  <si>
    <t>Budget Surpluss / Defiecit</t>
  </si>
  <si>
    <t>2022/23 Reserves</t>
  </si>
  <si>
    <t>Estimated Reserves at end of 23/24</t>
  </si>
  <si>
    <t>This summary is based on an increase in the precept of:</t>
  </si>
  <si>
    <t>This would mean a change of cost to a band D home of:</t>
  </si>
  <si>
    <t>Per Year</t>
  </si>
  <si>
    <t>Tetbury Town Council Budget Income 2023/24</t>
  </si>
  <si>
    <t>Precept</t>
  </si>
  <si>
    <t>No Of Paying Homes</t>
  </si>
  <si>
    <t>Prec (D)</t>
  </si>
  <si>
    <t>Total Precept</t>
  </si>
  <si>
    <t>Other Income</t>
  </si>
  <si>
    <t>Rent  from Flat</t>
  </si>
  <si>
    <t>Total Other Income</t>
  </si>
  <si>
    <t>Total</t>
  </si>
  <si>
    <t>Tetbury Town Council General Running Budget 2023/24</t>
  </si>
  <si>
    <t>Office Staff Costs</t>
  </si>
  <si>
    <t>Training Costs</t>
  </si>
  <si>
    <t>Telephone</t>
  </si>
  <si>
    <t>Utilities</t>
  </si>
  <si>
    <t>Insurance</t>
  </si>
  <si>
    <t>Office Supplies</t>
  </si>
  <si>
    <t>Subscriptions</t>
  </si>
  <si>
    <t>Internal Audit Fees</t>
  </si>
  <si>
    <t>Legal Fees</t>
  </si>
  <si>
    <t>IT</t>
  </si>
  <si>
    <t>CIVIC Expenses</t>
  </si>
  <si>
    <t>Election Costs</t>
  </si>
  <si>
    <t>Publicity</t>
  </si>
  <si>
    <t>Members Expenses</t>
  </si>
  <si>
    <t>Power of General Competence</t>
  </si>
  <si>
    <t>Petty Cash</t>
  </si>
  <si>
    <t>Heath and Safety Contract</t>
  </si>
  <si>
    <t>Budget Impact</t>
  </si>
  <si>
    <t>Tetbury Town Council Buildings Budget 2023/24</t>
  </si>
  <si>
    <t>Building Repairs &amp; Maintenance</t>
  </si>
  <si>
    <t>Council Tax and Business Rates</t>
  </si>
  <si>
    <t>Tetbury Town Council Town Maintenance Budget 2023/24</t>
  </si>
  <si>
    <t>Town Centre Grant (S106)</t>
  </si>
  <si>
    <t>Total Income</t>
  </si>
  <si>
    <t>Maintenance Staff Costs</t>
  </si>
  <si>
    <t>Vehicle Payments &amp; Repairs</t>
  </si>
  <si>
    <t>Vehicle Tax and Insurance</t>
  </si>
  <si>
    <t>Equipment &amp; Repairs</t>
  </si>
  <si>
    <t>Training</t>
  </si>
  <si>
    <t>Fuel</t>
  </si>
  <si>
    <t>Planting</t>
  </si>
  <si>
    <t>Tree Maintenance</t>
  </si>
  <si>
    <t>Clothing</t>
  </si>
  <si>
    <t>Playground Inspection and Repair</t>
  </si>
  <si>
    <t>Total Expenses</t>
  </si>
  <si>
    <t>Tetbury Town Council Finance &amp; Scrutiny Budget 2023/24</t>
  </si>
  <si>
    <t xml:space="preserve">Small Grants </t>
  </si>
  <si>
    <t>Dolphins Hall</t>
  </si>
  <si>
    <t>Tetbury Town Council Health &amp; Wellbeing Budget 2023/24</t>
  </si>
  <si>
    <t xml:space="preserve">Income </t>
  </si>
  <si>
    <t>GCC Grant Remaining</t>
  </si>
  <si>
    <t>Staff Costs</t>
  </si>
  <si>
    <t xml:space="preserve">Youth Services </t>
  </si>
  <si>
    <t>Shelter</t>
  </si>
  <si>
    <t>Projects</t>
  </si>
  <si>
    <t>Enhanced Youth Services</t>
  </si>
  <si>
    <t>Defibrilators</t>
  </si>
  <si>
    <t>CAB</t>
  </si>
  <si>
    <t>Emergency Fund</t>
  </si>
  <si>
    <t>Friendship Café</t>
  </si>
  <si>
    <t>Holiday Youth Provision</t>
  </si>
  <si>
    <t>Organisation Grants</t>
  </si>
  <si>
    <t>Tetbury Town Council Heritage &amp; Regeneration Budget 2023/24</t>
  </si>
  <si>
    <t>Allotment Grant (S106)</t>
  </si>
  <si>
    <t>Open Spaces</t>
  </si>
  <si>
    <t>Expenditure</t>
  </si>
  <si>
    <t>Christmas</t>
  </si>
  <si>
    <t>Christmas Lights</t>
  </si>
  <si>
    <t>Allotments</t>
  </si>
  <si>
    <t xml:space="preserve">Coronation </t>
  </si>
  <si>
    <t xml:space="preserve">Projects </t>
  </si>
  <si>
    <t>Tetbury Town Council Borrowing Budget 2023/24</t>
  </si>
  <si>
    <t>PWLB Repayments (Goods Shed)</t>
  </si>
  <si>
    <t>Tetbury Town Council VIC Budget 2023/24</t>
  </si>
  <si>
    <t>Notes</t>
  </si>
  <si>
    <t>Donations</t>
  </si>
  <si>
    <t>Grants</t>
  </si>
  <si>
    <t>Estimated grant from CDC</t>
  </si>
  <si>
    <t>Trading Income</t>
  </si>
  <si>
    <t xml:space="preserve">Totals </t>
  </si>
  <si>
    <t>Business Rates</t>
  </si>
  <si>
    <t>Stock</t>
  </si>
  <si>
    <t>Lease</t>
  </si>
  <si>
    <t>Lease Expires in April 2023 so at this stage we so not know what the renewal might be.</t>
  </si>
  <si>
    <t>Card Processing Costs</t>
  </si>
  <si>
    <t>Stationery</t>
  </si>
  <si>
    <t>Total Expenditure</t>
  </si>
  <si>
    <t>Tetbury Town Council Police Museum Budget 2023/24</t>
  </si>
  <si>
    <t>Collections Care / Packaging</t>
  </si>
  <si>
    <t>Projects (New Audio AV)</t>
  </si>
  <si>
    <t>Volunteer Expenses</t>
  </si>
  <si>
    <t xml:space="preserve">Insurance </t>
  </si>
  <si>
    <t xml:space="preserve">Training </t>
  </si>
  <si>
    <t>Publicity &amp; Events</t>
  </si>
  <si>
    <t>Outreach / Education</t>
  </si>
  <si>
    <t>Remedial Conservation</t>
  </si>
  <si>
    <t>Shop</t>
  </si>
  <si>
    <t>Memberships</t>
  </si>
  <si>
    <t>Tetbury Town Council Reserves 2023/24</t>
  </si>
  <si>
    <t>Current Emergency Reserves</t>
  </si>
  <si>
    <t>Estimated Excess Reserves 04/2023</t>
  </si>
  <si>
    <t>Proposed Reserve Transfers</t>
  </si>
  <si>
    <t>Building Fund</t>
  </si>
  <si>
    <t xml:space="preserve">Increase Emergency Reserves </t>
  </si>
  <si>
    <t>Total Transfers</t>
  </si>
  <si>
    <t>Excess Reserves Carried into 2023/24</t>
  </si>
  <si>
    <t>Emergency Reserves for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</si>
</sst>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£&quot;#,##0"/>
    <numFmt numFmtId="165" formatCode="0.0"/>
    <numFmt numFmtId="166" formatCode="#,##0.0"/>
    <numFmt numFmtId="167" formatCode="&quot;£&quot;#,##0.00"/>
  </numFmts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20"/>
      <color theme="1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2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3" fillId="0" borderId="0" xfId="0" applyFont="1"/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10" fontId="1" fillId="0" borderId="0" xfId="0" applyNumberFormat="1" applyFont="1"/>
    <xf numFmtId="167" fontId="0" fillId="0" borderId="0" xfId="0" applyNumberFormat="1"/>
    <xf numFmtId="16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C5" sqref="C5"/>
    </sheetView>
  </sheetViews>
  <sheetFormatPr defaultColWidth="11" defaultRowHeight="15.75"/>
  <cols>
    <col min="1" max="1" width="47.375" customWidth="1"/>
    <col min="2" max="3" width="10.875" style="1"/>
    <col min="5" max="5" width="10.875" style="4"/>
  </cols>
  <sheetData>
    <row r="1" spans="1:5" ht="25.5">
      <c r="A1" s="10" t="s">
        <v>0</v>
      </c>
    </row>
    <row r="3" spans="1:5" s="2" customFormat="1">
      <c r="B3" s="6" t="s">
        <v>1</v>
      </c>
      <c r="C3" s="6" t="s">
        <v>2</v>
      </c>
      <c r="D3" s="14" t="s">
        <v>3</v>
      </c>
      <c r="E3" s="13" t="s">
        <v>4</v>
      </c>
    </row>
    <row r="4" spans="1:5" s="2" customFormat="1">
      <c r="B4" s="6"/>
      <c r="C4" s="6"/>
      <c r="E4" s="5"/>
    </row>
    <row r="5" spans="1:5" s="2" customFormat="1">
      <c r="A5" s="2" t="s">
        <v>5</v>
      </c>
      <c r="B5" s="3">
        <f>SUM(Income!B13)</f>
        <v>420165.05864999996</v>
      </c>
      <c r="C5" s="3">
        <f>SUM(Income!C13)</f>
        <v>410488.99400000001</v>
      </c>
      <c r="D5" s="3">
        <f>B5-C5</f>
        <v>9676.0646499999566</v>
      </c>
      <c r="E5" s="5">
        <f>D5/(C5/100)</f>
        <v>2.357204405339052</v>
      </c>
    </row>
    <row r="7" spans="1:5" s="2" customFormat="1">
      <c r="A7" s="2" t="s">
        <v>6</v>
      </c>
      <c r="B7" s="3"/>
      <c r="C7" s="3"/>
      <c r="E7" s="5"/>
    </row>
    <row r="8" spans="1:5">
      <c r="A8" t="s">
        <v>7</v>
      </c>
      <c r="B8" s="1">
        <f>'General Running'!B23</f>
        <v>185289</v>
      </c>
      <c r="C8" s="1">
        <f>'General Running'!C23</f>
        <v>147578</v>
      </c>
      <c r="D8" s="1">
        <f t="shared" ref="D8:D16" si="0">B8-C8</f>
        <v>37711</v>
      </c>
      <c r="E8" s="4">
        <f t="shared" ref="E8:E16" si="1">D8/(C8/100)</f>
        <v>25.553266747076123</v>
      </c>
    </row>
    <row r="9" spans="1:5">
      <c r="A9" t="s">
        <v>8</v>
      </c>
      <c r="B9" s="1">
        <f>'Building Costs'!B8</f>
        <v>8000</v>
      </c>
      <c r="C9" s="1">
        <f>'Building Costs'!C8</f>
        <v>23000</v>
      </c>
      <c r="D9" s="1">
        <f t="shared" si="0"/>
        <v>-15000</v>
      </c>
      <c r="E9" s="4">
        <f t="shared" si="1"/>
        <v>-65.217391304347828</v>
      </c>
    </row>
    <row r="10" spans="1:5">
      <c r="A10" t="s">
        <v>9</v>
      </c>
      <c r="B10" s="1">
        <f>'Town Maintenance'!B22</f>
        <v>132690.4</v>
      </c>
      <c r="C10" s="1">
        <f>'Town Maintenance'!C22</f>
        <v>97932</v>
      </c>
      <c r="D10" s="1">
        <f t="shared" si="0"/>
        <v>34758.399999999994</v>
      </c>
      <c r="E10" s="4">
        <f t="shared" si="1"/>
        <v>35.492382469468602</v>
      </c>
    </row>
    <row r="11" spans="1:5">
      <c r="A11" t="s">
        <v>10</v>
      </c>
      <c r="B11" s="1">
        <f>'F&amp;S'!B7</f>
        <v>5000</v>
      </c>
      <c r="C11" s="1">
        <f>'F&amp;S'!C7</f>
        <v>7500</v>
      </c>
      <c r="D11" s="1">
        <f t="shared" si="0"/>
        <v>-2500</v>
      </c>
      <c r="E11" s="4">
        <f t="shared" si="1"/>
        <v>-33.333333333333336</v>
      </c>
    </row>
    <row r="12" spans="1:5">
      <c r="A12" t="s">
        <v>11</v>
      </c>
      <c r="B12" s="1">
        <f>'Health and Wellbeing'!B23</f>
        <v>49520</v>
      </c>
      <c r="C12" s="1">
        <f>'Health and Wellbeing'!C23</f>
        <v>66737</v>
      </c>
      <c r="D12" s="1">
        <f t="shared" si="0"/>
        <v>-17217</v>
      </c>
      <c r="E12" s="4">
        <f t="shared" si="1"/>
        <v>-25.798282811633726</v>
      </c>
    </row>
    <row r="13" spans="1:5">
      <c r="A13" t="s">
        <v>12</v>
      </c>
      <c r="B13" s="1">
        <f>'Loan Term Loans'!B7</f>
        <v>31289</v>
      </c>
      <c r="C13" s="1">
        <f>'Loan Term Loans'!C7</f>
        <v>31289</v>
      </c>
      <c r="D13" s="1">
        <f t="shared" si="0"/>
        <v>0</v>
      </c>
      <c r="E13" s="4">
        <f t="shared" si="1"/>
        <v>0</v>
      </c>
    </row>
    <row r="14" spans="1:5">
      <c r="A14" t="s">
        <v>13</v>
      </c>
      <c r="B14" s="1">
        <f>'Heritage and Regeneration'!B18</f>
        <v>18550</v>
      </c>
      <c r="C14" s="1">
        <f>'Heritage and Regeneration'!C18</f>
        <v>24025</v>
      </c>
      <c r="D14" s="1">
        <f t="shared" si="0"/>
        <v>-5475</v>
      </c>
      <c r="E14" s="4">
        <f t="shared" si="1"/>
        <v>-22.788761706555672</v>
      </c>
    </row>
    <row r="15" spans="1:5">
      <c r="A15" t="s">
        <v>14</v>
      </c>
      <c r="B15" s="1">
        <f>VIC!B23</f>
        <v>25860</v>
      </c>
      <c r="C15" s="1">
        <f>VIC!C23</f>
        <v>17401</v>
      </c>
      <c r="D15" s="1">
        <f t="shared" si="0"/>
        <v>8459</v>
      </c>
      <c r="E15" s="4">
        <f t="shared" si="1"/>
        <v>48.612148727084652</v>
      </c>
    </row>
    <row r="16" spans="1:5">
      <c r="A16" t="s">
        <v>15</v>
      </c>
      <c r="B16" s="1">
        <f>'Police Museum'!B24</f>
        <v>9150</v>
      </c>
      <c r="C16" s="1">
        <f>'Police Museum'!C24</f>
        <v>8700</v>
      </c>
      <c r="D16" s="1">
        <f t="shared" si="0"/>
        <v>450</v>
      </c>
      <c r="E16" s="4">
        <f t="shared" si="1"/>
        <v>5.1724137931034484</v>
      </c>
    </row>
    <row r="18" spans="1:5" s="2" customFormat="1">
      <c r="A18" s="2" t="s">
        <v>16</v>
      </c>
      <c r="B18" s="3">
        <f>SUM(B8:B16)</f>
        <v>465348.4</v>
      </c>
      <c r="C18" s="3">
        <f>SUM(C8:C16)</f>
        <v>424162</v>
      </c>
      <c r="D18" s="3">
        <f>B18-C18</f>
        <v>41186.400000000023</v>
      </c>
      <c r="E18" s="5">
        <f>D18/(C18/100)</f>
        <v>9.7100636077725078</v>
      </c>
    </row>
    <row r="19" spans="1:5" s="2" customFormat="1">
      <c r="B19" s="3"/>
      <c r="C19" s="3"/>
      <c r="D19" s="3"/>
      <c r="E19" s="5"/>
    </row>
    <row r="20" spans="1:5" s="2" customFormat="1" ht="15" customHeight="1">
      <c r="A20" s="2" t="s">
        <v>17</v>
      </c>
      <c r="B20" s="3">
        <f>B5-B18</f>
        <v>-45183.341350000061</v>
      </c>
      <c r="C20" s="3">
        <f>C5-C18</f>
        <v>-13673.005999999994</v>
      </c>
      <c r="D20" s="3">
        <f>B20-C20</f>
        <v>-31510.335350000067</v>
      </c>
      <c r="E20" s="5">
        <f>D20/(C20/100)</f>
        <v>230.45653128507425</v>
      </c>
    </row>
    <row r="21" spans="1:5" s="2" customFormat="1">
      <c r="A21" s="2" t="s">
        <v>18</v>
      </c>
      <c r="B21" s="3">
        <f>Reserves!B11</f>
        <v>90000</v>
      </c>
      <c r="C21" s="3"/>
      <c r="E21" s="5"/>
    </row>
    <row r="22" spans="1:5" s="2" customFormat="1">
      <c r="A22" s="2" t="s">
        <v>19</v>
      </c>
      <c r="B22" s="3">
        <f>B21+B20</f>
        <v>44816.658649999939</v>
      </c>
      <c r="C22" s="3"/>
      <c r="E22" s="5"/>
    </row>
    <row r="25" spans="1:5" s="2" customFormat="1">
      <c r="A25" s="2" t="s">
        <v>20</v>
      </c>
      <c r="B25" s="16">
        <f>Income!E6/100</f>
        <v>2.5000000000000001E-2</v>
      </c>
      <c r="C25" s="3"/>
      <c r="E25" s="5"/>
    </row>
    <row r="26" spans="1:5">
      <c r="A26" s="2" t="s">
        <v>21</v>
      </c>
      <c r="B26" s="18">
        <f>Income!D6</f>
        <v>3.7164999999999964</v>
      </c>
      <c r="C26" s="3" t="s">
        <v>22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B17" sqref="B17"/>
    </sheetView>
  </sheetViews>
  <sheetFormatPr defaultColWidth="11" defaultRowHeight="15.75"/>
  <cols>
    <col min="1" max="1" width="22.375" customWidth="1"/>
    <col min="4" max="4" width="10.875" style="9"/>
    <col min="5" max="5" width="10.875" style="4"/>
  </cols>
  <sheetData>
    <row r="1" spans="1:6" ht="25.5">
      <c r="A1" s="10" t="s">
        <v>96</v>
      </c>
      <c r="B1" s="1"/>
      <c r="C1" s="1"/>
      <c r="D1"/>
    </row>
    <row r="2" spans="1:6" ht="25.5">
      <c r="A2" s="10"/>
      <c r="B2" s="1"/>
      <c r="C2" s="1"/>
      <c r="D2"/>
    </row>
    <row r="3" spans="1:6" s="2" customFormat="1">
      <c r="B3" s="6" t="s">
        <v>1</v>
      </c>
      <c r="C3" s="6" t="s">
        <v>2</v>
      </c>
      <c r="D3" s="15" t="s">
        <v>3</v>
      </c>
      <c r="E3" s="13" t="s">
        <v>4</v>
      </c>
      <c r="F3" s="2" t="s">
        <v>97</v>
      </c>
    </row>
    <row r="4" spans="1:6" s="2" customFormat="1">
      <c r="B4" s="6"/>
      <c r="C4" s="6"/>
      <c r="D4" s="8"/>
      <c r="E4" s="5"/>
    </row>
    <row r="5" spans="1:6" s="2" customFormat="1">
      <c r="A5" s="2" t="s">
        <v>72</v>
      </c>
      <c r="B5" s="3"/>
      <c r="D5" s="9"/>
      <c r="E5" s="5"/>
    </row>
    <row r="6" spans="1:6">
      <c r="A6" t="s">
        <v>98</v>
      </c>
      <c r="B6" s="1">
        <v>0</v>
      </c>
      <c r="C6">
        <v>0</v>
      </c>
      <c r="D6" s="9">
        <f>B6-C6</f>
        <v>0</v>
      </c>
      <c r="E6" s="4">
        <v>0</v>
      </c>
    </row>
    <row r="7" spans="1:6">
      <c r="A7" t="s">
        <v>99</v>
      </c>
      <c r="B7" s="1">
        <v>5000</v>
      </c>
      <c r="C7">
        <v>10000</v>
      </c>
      <c r="D7" s="9">
        <f>B7-C7</f>
        <v>-5000</v>
      </c>
      <c r="E7" s="4">
        <f>D7/(C7/100)</f>
        <v>-50</v>
      </c>
      <c r="F7" t="s">
        <v>100</v>
      </c>
    </row>
    <row r="8" spans="1:6">
      <c r="A8" t="s">
        <v>101</v>
      </c>
      <c r="B8" s="1">
        <v>7000</v>
      </c>
      <c r="C8">
        <v>6300</v>
      </c>
      <c r="D8" s="9">
        <f>B8-C8</f>
        <v>700</v>
      </c>
      <c r="E8" s="4">
        <f>D8/(C8/100)</f>
        <v>11.111111111111111</v>
      </c>
    </row>
    <row r="9" spans="1:6" s="2" customFormat="1">
      <c r="A9" s="2" t="s">
        <v>102</v>
      </c>
      <c r="B9" s="3">
        <f>SUM(B6:B8)</f>
        <v>12000</v>
      </c>
      <c r="C9" s="3">
        <f>SUM(C6:C8)</f>
        <v>16300</v>
      </c>
      <c r="D9" s="8">
        <f>B9-C9</f>
        <v>-4300</v>
      </c>
      <c r="E9" s="5">
        <f>D9/(C9/100)</f>
        <v>-26.380368098159508</v>
      </c>
    </row>
    <row r="10" spans="1:6">
      <c r="B10" s="1"/>
    </row>
    <row r="11" spans="1:6" s="2" customFormat="1">
      <c r="A11" s="2" t="s">
        <v>88</v>
      </c>
      <c r="B11" s="3"/>
      <c r="D11" s="8"/>
      <c r="E11" s="5"/>
    </row>
    <row r="12" spans="1:6">
      <c r="A12" t="s">
        <v>74</v>
      </c>
      <c r="B12" s="1">
        <v>18778</v>
      </c>
      <c r="C12" s="1">
        <v>15610</v>
      </c>
      <c r="D12" s="9">
        <f t="shared" ref="D12:D20" si="0">B12-C12</f>
        <v>3168</v>
      </c>
      <c r="E12" s="4">
        <f t="shared" ref="E12:E20" si="1">D12/(C12/100)</f>
        <v>20.294682895579758</v>
      </c>
    </row>
    <row r="13" spans="1:6">
      <c r="A13" t="s">
        <v>103</v>
      </c>
      <c r="B13" s="1">
        <v>3000</v>
      </c>
      <c r="C13" s="1">
        <v>2500</v>
      </c>
      <c r="D13" s="9">
        <f t="shared" si="0"/>
        <v>500</v>
      </c>
      <c r="E13" s="4">
        <f t="shared" si="1"/>
        <v>20</v>
      </c>
    </row>
    <row r="14" spans="1:6">
      <c r="A14" t="s">
        <v>36</v>
      </c>
      <c r="B14" s="1">
        <v>1000</v>
      </c>
      <c r="C14" s="1">
        <v>950</v>
      </c>
      <c r="D14" s="9">
        <f t="shared" si="0"/>
        <v>50</v>
      </c>
      <c r="E14" s="4">
        <f t="shared" si="1"/>
        <v>5.2631578947368425</v>
      </c>
    </row>
    <row r="15" spans="1:6">
      <c r="A15" t="s">
        <v>37</v>
      </c>
      <c r="B15" s="1">
        <v>132</v>
      </c>
      <c r="C15" s="1">
        <v>100</v>
      </c>
      <c r="D15" s="9">
        <f t="shared" si="0"/>
        <v>32</v>
      </c>
      <c r="E15" s="4">
        <f t="shared" si="1"/>
        <v>32</v>
      </c>
    </row>
    <row r="16" spans="1:6">
      <c r="A16" t="s">
        <v>104</v>
      </c>
      <c r="B16" s="1">
        <v>7600</v>
      </c>
      <c r="C16" s="1">
        <v>7600</v>
      </c>
      <c r="D16" s="9">
        <f t="shared" si="0"/>
        <v>0</v>
      </c>
      <c r="E16" s="4">
        <f t="shared" si="1"/>
        <v>0</v>
      </c>
    </row>
    <row r="17" spans="1:6">
      <c r="A17" t="s">
        <v>105</v>
      </c>
      <c r="B17" s="1">
        <v>5500</v>
      </c>
      <c r="C17" s="1">
        <v>5000</v>
      </c>
      <c r="D17" s="9">
        <f t="shared" si="0"/>
        <v>500</v>
      </c>
      <c r="E17" s="4">
        <f t="shared" si="1"/>
        <v>10</v>
      </c>
      <c r="F17" t="s">
        <v>106</v>
      </c>
    </row>
    <row r="18" spans="1:6">
      <c r="A18" t="s">
        <v>42</v>
      </c>
      <c r="B18" s="1">
        <v>1000</v>
      </c>
      <c r="C18" s="1">
        <v>1187</v>
      </c>
      <c r="D18" s="9">
        <f t="shared" si="0"/>
        <v>-187</v>
      </c>
      <c r="E18" s="4">
        <f t="shared" si="1"/>
        <v>-15.754001684919967</v>
      </c>
    </row>
    <row r="19" spans="1:6">
      <c r="A19" t="s">
        <v>107</v>
      </c>
      <c r="B19" s="1">
        <v>500</v>
      </c>
      <c r="C19" s="1">
        <v>425</v>
      </c>
      <c r="D19" s="9">
        <f t="shared" si="0"/>
        <v>75</v>
      </c>
      <c r="E19" s="4">
        <f t="shared" si="1"/>
        <v>17.647058823529413</v>
      </c>
    </row>
    <row r="20" spans="1:6">
      <c r="A20" t="s">
        <v>108</v>
      </c>
      <c r="B20" s="1">
        <v>350</v>
      </c>
      <c r="C20" s="1">
        <v>329</v>
      </c>
      <c r="D20" s="9">
        <f t="shared" si="0"/>
        <v>21</v>
      </c>
      <c r="E20" s="4">
        <f t="shared" si="1"/>
        <v>6.3829787234042552</v>
      </c>
    </row>
    <row r="21" spans="1:6">
      <c r="B21" s="1"/>
      <c r="C21" s="1"/>
    </row>
    <row r="22" spans="1:6" s="2" customFormat="1">
      <c r="A22" s="2" t="s">
        <v>109</v>
      </c>
      <c r="B22" s="3">
        <f>SUM(B12:B21)</f>
        <v>37860</v>
      </c>
      <c r="C22" s="3">
        <f>SUM(C12:C21)</f>
        <v>33701</v>
      </c>
      <c r="D22" s="8">
        <f>B22-C22</f>
        <v>4159</v>
      </c>
      <c r="E22" s="5">
        <f>D22/(C22/100)</f>
        <v>12.340880092578855</v>
      </c>
    </row>
    <row r="23" spans="1:6" s="2" customFormat="1">
      <c r="A23" s="2" t="s">
        <v>50</v>
      </c>
      <c r="B23" s="3">
        <f>B22-B9</f>
        <v>25860</v>
      </c>
      <c r="C23" s="3">
        <f>C22-C9</f>
        <v>17401</v>
      </c>
      <c r="D23" s="8">
        <f>B23-C23</f>
        <v>8459</v>
      </c>
      <c r="E23" s="5">
        <f>D23/(C23/100)</f>
        <v>48.612148727084652</v>
      </c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15" sqref="A15"/>
    </sheetView>
  </sheetViews>
  <sheetFormatPr defaultColWidth="11" defaultRowHeight="15.75"/>
  <cols>
    <col min="1" max="1" width="28.875" customWidth="1"/>
    <col min="2" max="2" width="10.875" style="1"/>
    <col min="5" max="5" width="10.875" style="4"/>
  </cols>
  <sheetData>
    <row r="1" spans="1:5" ht="25.5">
      <c r="A1" s="10" t="s">
        <v>110</v>
      </c>
      <c r="C1" s="1"/>
    </row>
    <row r="2" spans="1:5" ht="25.5">
      <c r="A2" s="10"/>
      <c r="C2" s="1"/>
    </row>
    <row r="3" spans="1:5" s="2" customFormat="1">
      <c r="B3" s="6" t="s">
        <v>1</v>
      </c>
      <c r="C3" s="6" t="s">
        <v>2</v>
      </c>
      <c r="D3" s="15" t="s">
        <v>3</v>
      </c>
      <c r="E3" s="13" t="s">
        <v>4</v>
      </c>
    </row>
    <row r="4" spans="1:5" s="2" customFormat="1">
      <c r="B4" s="6"/>
      <c r="C4" s="6"/>
      <c r="D4" s="8"/>
      <c r="E4" s="5"/>
    </row>
    <row r="5" spans="1:5" s="2" customFormat="1">
      <c r="A5" s="2" t="s">
        <v>72</v>
      </c>
      <c r="B5" s="3"/>
      <c r="D5" s="1"/>
      <c r="E5" s="5"/>
    </row>
    <row r="6" spans="1:5">
      <c r="A6" t="s">
        <v>98</v>
      </c>
      <c r="D6" s="1">
        <f>B6-C6</f>
        <v>0</v>
      </c>
    </row>
    <row r="7" spans="1:5">
      <c r="A7" t="s">
        <v>99</v>
      </c>
      <c r="D7" s="1">
        <f>B7-C7</f>
        <v>0</v>
      </c>
    </row>
    <row r="8" spans="1:5" s="2" customFormat="1">
      <c r="A8" s="2" t="s">
        <v>102</v>
      </c>
      <c r="B8" s="3">
        <f>SUM(B6:B7)</f>
        <v>0</v>
      </c>
      <c r="C8" s="3">
        <f>SUM(C6:C7)</f>
        <v>0</v>
      </c>
      <c r="D8" s="3">
        <f>B8-C8</f>
        <v>0</v>
      </c>
      <c r="E8" s="5"/>
    </row>
    <row r="9" spans="1:5" s="2" customFormat="1">
      <c r="B9" s="3"/>
      <c r="C9" s="3"/>
      <c r="D9" s="3"/>
      <c r="E9" s="5"/>
    </row>
    <row r="10" spans="1:5" s="2" customFormat="1">
      <c r="A10" s="2" t="s">
        <v>88</v>
      </c>
      <c r="B10" s="3"/>
      <c r="E10" s="5"/>
    </row>
    <row r="11" spans="1:5">
      <c r="A11" t="s">
        <v>111</v>
      </c>
      <c r="B11" s="1">
        <v>500</v>
      </c>
    </row>
    <row r="12" spans="1:5">
      <c r="A12" t="s">
        <v>112</v>
      </c>
      <c r="B12" s="1">
        <v>600</v>
      </c>
    </row>
    <row r="13" spans="1:5">
      <c r="A13" t="s">
        <v>113</v>
      </c>
      <c r="B13" s="1">
        <v>300</v>
      </c>
    </row>
    <row r="14" spans="1:5">
      <c r="A14" t="s">
        <v>114</v>
      </c>
      <c r="B14" s="1">
        <v>750</v>
      </c>
    </row>
    <row r="15" spans="1:5">
      <c r="A15" t="s">
        <v>115</v>
      </c>
      <c r="B15" s="1">
        <v>250</v>
      </c>
    </row>
    <row r="16" spans="1:5" s="2" customFormat="1">
      <c r="A16" t="s">
        <v>116</v>
      </c>
      <c r="B16" s="1">
        <v>350</v>
      </c>
      <c r="E16" s="5"/>
    </row>
    <row r="17" spans="1:5" s="2" customFormat="1">
      <c r="A17" t="s">
        <v>117</v>
      </c>
      <c r="B17" s="1">
        <v>200</v>
      </c>
      <c r="E17" s="5"/>
    </row>
    <row r="18" spans="1:5" s="2" customFormat="1">
      <c r="A18" t="s">
        <v>118</v>
      </c>
      <c r="B18" s="1">
        <v>1000</v>
      </c>
      <c r="E18" s="5"/>
    </row>
    <row r="19" spans="1:5" s="2" customFormat="1">
      <c r="A19" t="s">
        <v>119</v>
      </c>
      <c r="B19" s="1">
        <v>250</v>
      </c>
      <c r="E19" s="5"/>
    </row>
    <row r="20" spans="1:5">
      <c r="A20" t="s">
        <v>120</v>
      </c>
      <c r="B20" s="1">
        <v>200</v>
      </c>
      <c r="D20" s="1"/>
    </row>
    <row r="21" spans="1:5">
      <c r="A21" t="s">
        <v>74</v>
      </c>
      <c r="B21" s="1">
        <v>4750</v>
      </c>
      <c r="C21" s="1"/>
      <c r="D21" s="1"/>
    </row>
    <row r="22" spans="1:5">
      <c r="C22" s="1"/>
      <c r="D22" s="1"/>
    </row>
    <row r="23" spans="1:5" s="2" customFormat="1">
      <c r="A23" s="2" t="s">
        <v>109</v>
      </c>
      <c r="B23" s="3">
        <f>SUM(B11:B22)</f>
        <v>9150</v>
      </c>
      <c r="C23" s="3">
        <v>8700</v>
      </c>
      <c r="D23" s="3">
        <f>B23-C23</f>
        <v>450</v>
      </c>
      <c r="E23" s="5">
        <f>D23/(C23/100)</f>
        <v>5.1724137931034484</v>
      </c>
    </row>
    <row r="24" spans="1:5" s="2" customFormat="1">
      <c r="A24" s="2" t="s">
        <v>50</v>
      </c>
      <c r="B24" s="3">
        <f>B23-B8</f>
        <v>9150</v>
      </c>
      <c r="C24" s="3">
        <f>C23-C8</f>
        <v>8700</v>
      </c>
      <c r="D24" s="3">
        <f>SUM(D21:D23)</f>
        <v>450</v>
      </c>
      <c r="E24" s="5">
        <f>D24/(C24/100)</f>
        <v>5.1724137931034484</v>
      </c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9" sqref="B9"/>
    </sheetView>
  </sheetViews>
  <sheetFormatPr defaultColWidth="11" defaultRowHeight="15.75"/>
  <cols>
    <col min="1" max="1" width="38.125" customWidth="1"/>
    <col min="2" max="2" width="11.375" style="1" bestFit="1" customWidth="1"/>
  </cols>
  <sheetData>
    <row r="1" spans="1:5" ht="25.5">
      <c r="A1" s="10" t="s">
        <v>121</v>
      </c>
      <c r="C1" s="1"/>
      <c r="E1" s="4"/>
    </row>
    <row r="2" spans="1:5" ht="25.5">
      <c r="A2" s="10"/>
      <c r="C2" s="1"/>
      <c r="E2" s="4"/>
    </row>
    <row r="3" spans="1:5" s="2" customFormat="1" ht="15" customHeight="1">
      <c r="A3" s="2" t="s">
        <v>122</v>
      </c>
      <c r="B3" s="3">
        <v>85000</v>
      </c>
    </row>
    <row r="4" spans="1:5" s="2" customFormat="1">
      <c r="A4" s="2" t="s">
        <v>123</v>
      </c>
      <c r="B4" s="3">
        <v>150000</v>
      </c>
    </row>
    <row r="5" spans="1:5" s="2" customFormat="1">
      <c r="B5" s="3"/>
    </row>
    <row r="6" spans="1:5" s="2" customFormat="1">
      <c r="A6" s="2" t="s">
        <v>124</v>
      </c>
      <c r="B6" s="3"/>
    </row>
    <row r="7" spans="1:5">
      <c r="A7" t="s">
        <v>125</v>
      </c>
      <c r="B7" s="1">
        <v>50000</v>
      </c>
    </row>
    <row r="8" spans="1:5">
      <c r="A8" t="s">
        <v>126</v>
      </c>
      <c r="B8" s="1">
        <v>10000</v>
      </c>
    </row>
    <row r="9" spans="1:5" s="2" customFormat="1">
      <c r="A9" s="2" t="s">
        <v>127</v>
      </c>
      <c r="B9" s="3">
        <f>SUM(B7:B8)</f>
        <v>60000</v>
      </c>
    </row>
    <row r="10" spans="1:5" s="2" customFormat="1">
      <c r="B10" s="3"/>
    </row>
    <row r="11" spans="1:5" s="2" customFormat="1">
      <c r="A11" s="2" t="s">
        <v>128</v>
      </c>
      <c r="B11" s="3">
        <f>B4-B9</f>
        <v>90000</v>
      </c>
    </row>
    <row r="12" spans="1:5" s="2" customFormat="1">
      <c r="A12" s="2" t="s">
        <v>129</v>
      </c>
      <c r="B12" s="3">
        <f>B3+B8</f>
        <v>95000</v>
      </c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7" sqref="C7"/>
    </sheetView>
  </sheetViews>
  <sheetFormatPr defaultColWidth="11" defaultRowHeight="15.75"/>
  <cols>
    <col min="1" max="1" width="22.625" customWidth="1"/>
    <col min="2" max="3" width="10.875" style="1"/>
    <col min="5" max="5" width="10.875" style="4"/>
  </cols>
  <sheetData>
    <row r="1" spans="1:5" ht="25.5">
      <c r="A1" s="10" t="s">
        <v>23</v>
      </c>
    </row>
    <row r="2" spans="1:5" ht="25.5">
      <c r="A2" s="10"/>
    </row>
    <row r="3" spans="1:5" s="2" customFormat="1">
      <c r="B3" s="6" t="s">
        <v>1</v>
      </c>
      <c r="C3" s="6" t="s">
        <v>2</v>
      </c>
      <c r="D3" s="14" t="s">
        <v>3</v>
      </c>
      <c r="E3" s="13" t="s">
        <v>4</v>
      </c>
    </row>
    <row r="4" spans="1:5" s="2" customFormat="1">
      <c r="A4" s="2" t="s">
        <v>24</v>
      </c>
      <c r="B4" s="6"/>
      <c r="C4" s="6"/>
      <c r="E4" s="5"/>
    </row>
    <row r="5" spans="1:5">
      <c r="A5" t="s">
        <v>25</v>
      </c>
      <c r="B5" s="11">
        <v>2714.1</v>
      </c>
      <c r="C5" s="11">
        <v>2720.9</v>
      </c>
    </row>
    <row r="6" spans="1:5">
      <c r="A6" t="s">
        <v>26</v>
      </c>
      <c r="B6" s="12">
        <f>C6*(1 + (E6/100))</f>
        <v>152.37649999999999</v>
      </c>
      <c r="C6" s="12">
        <v>148.66</v>
      </c>
      <c r="D6" s="17">
        <f>B6-C6</f>
        <v>3.7164999999999964</v>
      </c>
      <c r="E6" s="4">
        <v>2.5</v>
      </c>
    </row>
    <row r="7" spans="1:5" s="2" customFormat="1">
      <c r="A7" s="2" t="s">
        <v>27</v>
      </c>
      <c r="B7" s="3">
        <f>B5*B6</f>
        <v>413565.05864999996</v>
      </c>
      <c r="C7" s="3">
        <f>C5*C6</f>
        <v>404488.99400000001</v>
      </c>
      <c r="D7" s="3">
        <f>B7-C7</f>
        <v>9076.0646499999566</v>
      </c>
      <c r="E7" s="4">
        <f>D7/(C7/100)</f>
        <v>2.2438347605571578</v>
      </c>
    </row>
    <row r="9" spans="1:5" s="2" customFormat="1">
      <c r="A9" s="2" t="s">
        <v>28</v>
      </c>
      <c r="B9" s="3"/>
      <c r="C9" s="3"/>
      <c r="E9" s="5"/>
    </row>
    <row r="10" spans="1:5">
      <c r="A10" t="s">
        <v>29</v>
      </c>
      <c r="B10" s="1">
        <v>6600</v>
      </c>
      <c r="C10" s="1">
        <v>6000</v>
      </c>
      <c r="D10" s="1">
        <f>B10-C10</f>
        <v>600</v>
      </c>
      <c r="E10" s="4">
        <f>D10/(C10/100)</f>
        <v>10</v>
      </c>
    </row>
    <row r="11" spans="1:5" s="2" customFormat="1">
      <c r="A11" s="2" t="s">
        <v>30</v>
      </c>
      <c r="B11" s="3">
        <f>SUM(B10)</f>
        <v>6600</v>
      </c>
      <c r="C11" s="3">
        <f>SUM(C10)</f>
        <v>6000</v>
      </c>
      <c r="D11" s="3">
        <f>B11-C11</f>
        <v>600</v>
      </c>
      <c r="E11" s="5">
        <f>D11/(C11/100)</f>
        <v>10</v>
      </c>
    </row>
    <row r="13" spans="1:5" s="2" customFormat="1">
      <c r="A13" s="2" t="s">
        <v>31</v>
      </c>
      <c r="B13" s="3">
        <f>B7+B11</f>
        <v>420165.05864999996</v>
      </c>
      <c r="C13" s="3">
        <f>C7+C11</f>
        <v>410488.99400000001</v>
      </c>
      <c r="D13" s="3">
        <f>SUM(D7:D12)</f>
        <v>10276.064649999957</v>
      </c>
      <c r="E13" s="5">
        <f>D13/(C13/100)</f>
        <v>2.5033715398469263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4" sqref="A24"/>
    </sheetView>
  </sheetViews>
  <sheetFormatPr defaultColWidth="11" defaultRowHeight="15.75"/>
  <cols>
    <col min="1" max="1" width="26.125" customWidth="1"/>
    <col min="2" max="4" width="10.875" style="1"/>
    <col min="5" max="5" width="10.875" style="4"/>
  </cols>
  <sheetData>
    <row r="1" spans="1:5" ht="25.5">
      <c r="A1" s="10" t="s">
        <v>32</v>
      </c>
      <c r="D1"/>
    </row>
    <row r="2" spans="1:5" ht="25.5">
      <c r="A2" s="10"/>
      <c r="D2"/>
    </row>
    <row r="3" spans="1:5" s="2" customFormat="1">
      <c r="B3" s="6" t="s">
        <v>1</v>
      </c>
      <c r="C3" s="6" t="s">
        <v>2</v>
      </c>
      <c r="D3" s="6" t="s">
        <v>3</v>
      </c>
      <c r="E3" s="13" t="s">
        <v>4</v>
      </c>
    </row>
    <row r="5" spans="1:5">
      <c r="A5" t="s">
        <v>33</v>
      </c>
      <c r="B5" s="1">
        <v>121139</v>
      </c>
      <c r="C5" s="1">
        <v>107828</v>
      </c>
      <c r="D5" s="1">
        <f t="shared" ref="D5:D21" si="0">B5-C5</f>
        <v>13311</v>
      </c>
      <c r="E5" s="4">
        <f t="shared" ref="E5:E23" si="1">D5/(C5/100)</f>
        <v>12.344660014096524</v>
      </c>
    </row>
    <row r="6" spans="1:5">
      <c r="A6" t="s">
        <v>34</v>
      </c>
      <c r="B6" s="1">
        <v>5000</v>
      </c>
      <c r="C6" s="1">
        <v>3000</v>
      </c>
      <c r="D6" s="1">
        <f t="shared" si="0"/>
        <v>2000</v>
      </c>
      <c r="E6" s="4">
        <f t="shared" si="1"/>
        <v>66.666666666666671</v>
      </c>
    </row>
    <row r="7" spans="1:5">
      <c r="A7" t="s">
        <v>35</v>
      </c>
      <c r="B7" s="1">
        <v>3750</v>
      </c>
      <c r="C7" s="1">
        <v>3750</v>
      </c>
      <c r="D7" s="1">
        <f t="shared" si="0"/>
        <v>0</v>
      </c>
      <c r="E7" s="4">
        <f t="shared" si="1"/>
        <v>0</v>
      </c>
    </row>
    <row r="8" spans="1:5">
      <c r="A8" t="s">
        <v>36</v>
      </c>
      <c r="B8" s="1">
        <v>12000</v>
      </c>
      <c r="C8" s="1">
        <v>3000</v>
      </c>
      <c r="D8" s="1">
        <f t="shared" si="0"/>
        <v>9000</v>
      </c>
      <c r="E8" s="4">
        <f t="shared" si="1"/>
        <v>300</v>
      </c>
    </row>
    <row r="9" spans="1:5">
      <c r="A9" t="s">
        <v>37</v>
      </c>
      <c r="B9" s="1">
        <v>8000</v>
      </c>
      <c r="C9" s="1">
        <v>3000</v>
      </c>
      <c r="D9" s="1">
        <f t="shared" si="0"/>
        <v>5000</v>
      </c>
      <c r="E9" s="4">
        <f t="shared" si="1"/>
        <v>166.66666666666666</v>
      </c>
    </row>
    <row r="10" spans="1:5">
      <c r="A10" t="s">
        <v>38</v>
      </c>
      <c r="B10" s="1">
        <v>2000</v>
      </c>
      <c r="C10" s="1">
        <v>3500</v>
      </c>
      <c r="D10" s="1">
        <f t="shared" si="0"/>
        <v>-1500</v>
      </c>
      <c r="E10" s="4">
        <f t="shared" si="1"/>
        <v>-42.857142857142854</v>
      </c>
    </row>
    <row r="11" spans="1:5">
      <c r="A11" t="s">
        <v>39</v>
      </c>
      <c r="B11" s="1">
        <v>3100</v>
      </c>
      <c r="C11" s="1">
        <v>3100</v>
      </c>
      <c r="D11" s="1">
        <f t="shared" si="0"/>
        <v>0</v>
      </c>
      <c r="E11" s="4">
        <f t="shared" si="1"/>
        <v>0</v>
      </c>
    </row>
    <row r="12" spans="1:5">
      <c r="A12" t="s">
        <v>40</v>
      </c>
      <c r="B12" s="1">
        <v>2500</v>
      </c>
      <c r="C12" s="1">
        <v>2500</v>
      </c>
      <c r="D12" s="1">
        <f t="shared" si="0"/>
        <v>0</v>
      </c>
      <c r="E12" s="4">
        <f t="shared" si="1"/>
        <v>0</v>
      </c>
    </row>
    <row r="13" spans="1:5">
      <c r="A13" t="s">
        <v>41</v>
      </c>
      <c r="B13" s="1">
        <v>5000</v>
      </c>
      <c r="C13" s="1">
        <v>5000</v>
      </c>
      <c r="D13" s="1">
        <f t="shared" si="0"/>
        <v>0</v>
      </c>
      <c r="E13" s="4">
        <f t="shared" si="1"/>
        <v>0</v>
      </c>
    </row>
    <row r="14" spans="1:5">
      <c r="A14" t="s">
        <v>42</v>
      </c>
      <c r="B14" s="1">
        <v>8500</v>
      </c>
      <c r="C14" s="1">
        <v>6000</v>
      </c>
      <c r="D14" s="1">
        <f t="shared" si="0"/>
        <v>2500</v>
      </c>
      <c r="E14" s="4">
        <f t="shared" si="1"/>
        <v>41.666666666666664</v>
      </c>
    </row>
    <row r="15" spans="1:5">
      <c r="A15" t="s">
        <v>43</v>
      </c>
      <c r="B15" s="1">
        <v>800</v>
      </c>
      <c r="C15" s="1">
        <v>800</v>
      </c>
      <c r="D15" s="1">
        <f t="shared" si="0"/>
        <v>0</v>
      </c>
      <c r="E15" s="4">
        <f t="shared" si="1"/>
        <v>0</v>
      </c>
    </row>
    <row r="16" spans="1:5">
      <c r="A16" t="s">
        <v>44</v>
      </c>
      <c r="B16" s="1">
        <v>6000</v>
      </c>
      <c r="C16" s="1">
        <v>0</v>
      </c>
      <c r="D16" s="1">
        <f t="shared" si="0"/>
        <v>6000</v>
      </c>
      <c r="E16" s="4">
        <v>100</v>
      </c>
    </row>
    <row r="17" spans="1:5">
      <c r="A17" t="s">
        <v>45</v>
      </c>
      <c r="B17" s="1">
        <v>3500</v>
      </c>
      <c r="C17" s="1">
        <v>3500</v>
      </c>
      <c r="D17" s="1">
        <f t="shared" si="0"/>
        <v>0</v>
      </c>
      <c r="E17" s="4">
        <f t="shared" si="1"/>
        <v>0</v>
      </c>
    </row>
    <row r="18" spans="1:5">
      <c r="A18" t="s">
        <v>46</v>
      </c>
      <c r="B18" s="1">
        <v>1500</v>
      </c>
      <c r="C18" s="1">
        <v>100</v>
      </c>
      <c r="D18" s="1">
        <f t="shared" si="0"/>
        <v>1400</v>
      </c>
      <c r="E18" s="4">
        <f t="shared" si="1"/>
        <v>1400</v>
      </c>
    </row>
    <row r="19" spans="1:5">
      <c r="A19" t="s">
        <v>47</v>
      </c>
      <c r="B19" s="1">
        <v>400</v>
      </c>
      <c r="C19" s="1">
        <v>400</v>
      </c>
      <c r="D19" s="1">
        <f t="shared" si="0"/>
        <v>0</v>
      </c>
      <c r="E19" s="4">
        <f t="shared" si="1"/>
        <v>0</v>
      </c>
    </row>
    <row r="20" spans="1:5">
      <c r="A20" t="s">
        <v>48</v>
      </c>
      <c r="B20" s="1">
        <v>600</v>
      </c>
      <c r="C20" s="1">
        <v>600</v>
      </c>
      <c r="D20" s="1">
        <f t="shared" si="0"/>
        <v>0</v>
      </c>
      <c r="E20" s="4">
        <f t="shared" si="1"/>
        <v>0</v>
      </c>
    </row>
    <row r="21" spans="1:5">
      <c r="A21" t="s">
        <v>49</v>
      </c>
      <c r="B21" s="1">
        <v>1500</v>
      </c>
      <c r="C21" s="1">
        <v>1500</v>
      </c>
      <c r="D21" s="1">
        <f t="shared" si="0"/>
        <v>0</v>
      </c>
      <c r="E21" s="4">
        <f t="shared" si="1"/>
        <v>0</v>
      </c>
    </row>
    <row r="23" spans="1:5" s="2" customFormat="1">
      <c r="A23" s="2" t="s">
        <v>50</v>
      </c>
      <c r="B23" s="3">
        <f>SUM(B5:B22)</f>
        <v>185289</v>
      </c>
      <c r="C23" s="3">
        <f>SUM(C5:C22)</f>
        <v>147578</v>
      </c>
      <c r="D23" s="3">
        <f>SUM(D5:D22)</f>
        <v>37711</v>
      </c>
      <c r="E23" s="5">
        <f t="shared" si="1"/>
        <v>25.553266747076123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9" sqref="A9"/>
    </sheetView>
  </sheetViews>
  <sheetFormatPr defaultColWidth="11" defaultRowHeight="15.75"/>
  <cols>
    <col min="1" max="1" width="29.125" customWidth="1"/>
    <col min="5" max="5" width="10.875" style="4"/>
  </cols>
  <sheetData>
    <row r="1" spans="1:5" ht="25.5">
      <c r="A1" s="10" t="s">
        <v>51</v>
      </c>
      <c r="B1" s="1"/>
      <c r="C1" s="1"/>
    </row>
    <row r="2" spans="1:5" ht="25.5">
      <c r="A2" s="10"/>
      <c r="B2" s="1"/>
      <c r="C2" s="1"/>
    </row>
    <row r="3" spans="1:5" s="2" customFormat="1">
      <c r="B3" s="6" t="s">
        <v>1</v>
      </c>
      <c r="C3" s="6" t="s">
        <v>2</v>
      </c>
      <c r="D3" s="6" t="s">
        <v>3</v>
      </c>
      <c r="E3" s="13" t="s">
        <v>4</v>
      </c>
    </row>
    <row r="4" spans="1:5" s="2" customFormat="1">
      <c r="B4" s="6"/>
      <c r="C4" s="6"/>
      <c r="D4" s="3"/>
      <c r="E4" s="5"/>
    </row>
    <row r="5" spans="1:5" ht="15" customHeight="1">
      <c r="A5" t="s">
        <v>52</v>
      </c>
      <c r="B5" s="1">
        <v>0</v>
      </c>
      <c r="C5" s="1">
        <v>15000</v>
      </c>
      <c r="D5" s="1">
        <f>B5-C5</f>
        <v>-15000</v>
      </c>
      <c r="E5" s="4">
        <f>D5/(C5/100)</f>
        <v>-100</v>
      </c>
    </row>
    <row r="6" spans="1:5">
      <c r="A6" t="s">
        <v>53</v>
      </c>
      <c r="B6" s="1">
        <v>8000</v>
      </c>
      <c r="C6" s="1">
        <v>8000</v>
      </c>
      <c r="D6" s="1">
        <f>B6-C6</f>
        <v>0</v>
      </c>
      <c r="E6" s="4">
        <f>D6/(C6/100)</f>
        <v>0</v>
      </c>
    </row>
    <row r="7" spans="1:5">
      <c r="B7" s="1"/>
      <c r="C7" s="1"/>
      <c r="D7" s="1"/>
    </row>
    <row r="8" spans="1:5" s="2" customFormat="1">
      <c r="A8" s="2" t="s">
        <v>50</v>
      </c>
      <c r="B8" s="3">
        <f>SUM(B5:B7)</f>
        <v>8000</v>
      </c>
      <c r="C8" s="3">
        <f>SUM(C5:C7)</f>
        <v>23000</v>
      </c>
      <c r="D8" s="3">
        <f>SUM(D5:D7)</f>
        <v>-15000</v>
      </c>
      <c r="E8" s="5">
        <f>D8/(C8/100)</f>
        <v>-65.217391304347828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A25" sqref="A25"/>
    </sheetView>
  </sheetViews>
  <sheetFormatPr defaultColWidth="11" defaultRowHeight="15.75"/>
  <cols>
    <col min="1" max="1" width="35.875" customWidth="1"/>
    <col min="5" max="5" width="10.875" style="4"/>
  </cols>
  <sheetData>
    <row r="1" spans="1:5" ht="25.5">
      <c r="A1" s="10" t="s">
        <v>54</v>
      </c>
      <c r="B1" s="1"/>
      <c r="C1" s="1"/>
    </row>
    <row r="2" spans="1:5" ht="25.5">
      <c r="A2" s="10"/>
      <c r="B2" s="1"/>
      <c r="C2" s="1"/>
    </row>
    <row r="3" spans="1:5" s="2" customFormat="1">
      <c r="B3" s="6" t="s">
        <v>1</v>
      </c>
      <c r="C3" s="6" t="s">
        <v>2</v>
      </c>
      <c r="D3" s="6" t="s">
        <v>3</v>
      </c>
      <c r="E3" s="13" t="s">
        <v>4</v>
      </c>
    </row>
    <row r="4" spans="1:5" s="2" customFormat="1">
      <c r="B4" s="6"/>
      <c r="C4" s="6"/>
      <c r="D4" s="3"/>
      <c r="E4" s="5"/>
    </row>
    <row r="5" spans="1:5" s="2" customFormat="1">
      <c r="A5" s="2" t="s">
        <v>5</v>
      </c>
      <c r="E5" s="5"/>
    </row>
    <row r="6" spans="1:5">
      <c r="A6" t="s">
        <v>55</v>
      </c>
      <c r="B6">
        <v>3000</v>
      </c>
      <c r="C6">
        <v>3000</v>
      </c>
      <c r="D6" s="1">
        <f t="shared" ref="D6:D7" si="0">B6-C6</f>
        <v>0</v>
      </c>
      <c r="E6" s="4">
        <f t="shared" ref="E6:E7" si="1">D6/(C6/100)</f>
        <v>0</v>
      </c>
    </row>
    <row r="7" spans="1:5" s="2" customFormat="1">
      <c r="A7" s="2" t="s">
        <v>56</v>
      </c>
      <c r="B7" s="2">
        <f>SUM(B6:B6)</f>
        <v>3000</v>
      </c>
      <c r="C7" s="2">
        <f>SUM(C6:C6)</f>
        <v>3000</v>
      </c>
      <c r="D7" s="3">
        <f t="shared" si="0"/>
        <v>0</v>
      </c>
      <c r="E7" s="5">
        <f t="shared" si="1"/>
        <v>0</v>
      </c>
    </row>
    <row r="9" spans="1:5" s="2" customFormat="1">
      <c r="A9" s="2" t="s">
        <v>6</v>
      </c>
      <c r="E9" s="5"/>
    </row>
    <row r="10" spans="1:5">
      <c r="A10" t="s">
        <v>57</v>
      </c>
      <c r="B10" s="1">
        <v>112251</v>
      </c>
      <c r="C10" s="1">
        <v>80078</v>
      </c>
      <c r="D10" s="1">
        <f t="shared" ref="D10:D21" si="2">B10-C10</f>
        <v>32173</v>
      </c>
      <c r="E10" s="4">
        <f t="shared" ref="E10:E21" si="3">D10/(C10/100)</f>
        <v>40.17707734958416</v>
      </c>
    </row>
    <row r="11" spans="1:5">
      <c r="A11" t="s">
        <v>58</v>
      </c>
      <c r="B11" s="1">
        <f>C11*1.1</f>
        <v>3520.0000000000005</v>
      </c>
      <c r="C11" s="1">
        <v>3200</v>
      </c>
      <c r="D11" s="1">
        <f t="shared" si="2"/>
        <v>320.00000000000045</v>
      </c>
      <c r="E11" s="4">
        <f t="shared" si="3"/>
        <v>10.000000000000014</v>
      </c>
    </row>
    <row r="12" spans="1:5">
      <c r="A12" t="s">
        <v>59</v>
      </c>
      <c r="B12" s="1">
        <f>C12*1.1</f>
        <v>1100</v>
      </c>
      <c r="C12" s="1">
        <v>1000</v>
      </c>
      <c r="D12" s="1">
        <f t="shared" si="2"/>
        <v>100</v>
      </c>
      <c r="E12" s="4">
        <f t="shared" si="3"/>
        <v>10</v>
      </c>
    </row>
    <row r="13" spans="1:5">
      <c r="A13" t="s">
        <v>60</v>
      </c>
      <c r="B13" s="1">
        <f>C13*1.1</f>
        <v>3031.6000000000004</v>
      </c>
      <c r="C13" s="1">
        <v>2756</v>
      </c>
      <c r="D13" s="1">
        <f t="shared" si="2"/>
        <v>275.60000000000036</v>
      </c>
      <c r="E13" s="4">
        <f t="shared" si="3"/>
        <v>10.000000000000014</v>
      </c>
    </row>
    <row r="14" spans="1:5">
      <c r="A14" t="s">
        <v>61</v>
      </c>
      <c r="B14" s="1">
        <v>500</v>
      </c>
      <c r="C14" s="1">
        <v>0</v>
      </c>
      <c r="D14" s="1">
        <f t="shared" si="2"/>
        <v>500</v>
      </c>
      <c r="E14" s="4">
        <v>100</v>
      </c>
    </row>
    <row r="15" spans="1:5">
      <c r="A15" t="s">
        <v>62</v>
      </c>
      <c r="B15" s="1">
        <f>C15*1.1</f>
        <v>1744.6000000000001</v>
      </c>
      <c r="C15" s="1">
        <v>1586</v>
      </c>
      <c r="D15" s="1">
        <f t="shared" si="2"/>
        <v>158.60000000000014</v>
      </c>
      <c r="E15" s="4">
        <f t="shared" si="3"/>
        <v>10.000000000000009</v>
      </c>
    </row>
    <row r="16" spans="1:5">
      <c r="A16" t="s">
        <v>63</v>
      </c>
      <c r="B16" s="1">
        <f>C16*1.1</f>
        <v>1819.4</v>
      </c>
      <c r="C16" s="1">
        <v>1654</v>
      </c>
      <c r="D16" s="1">
        <f t="shared" si="2"/>
        <v>165.40000000000009</v>
      </c>
      <c r="E16" s="4">
        <f t="shared" si="3"/>
        <v>10.000000000000005</v>
      </c>
    </row>
    <row r="17" spans="1:5">
      <c r="A17" t="s">
        <v>64</v>
      </c>
      <c r="B17" s="1">
        <f>C17*1.1</f>
        <v>9963.8000000000011</v>
      </c>
      <c r="C17" s="1">
        <v>9058</v>
      </c>
      <c r="D17" s="1">
        <f t="shared" si="2"/>
        <v>905.80000000000109</v>
      </c>
      <c r="E17" s="4">
        <f t="shared" si="3"/>
        <v>10.000000000000012</v>
      </c>
    </row>
    <row r="18" spans="1:5">
      <c r="A18" t="s">
        <v>65</v>
      </c>
      <c r="B18" s="1">
        <f>C18*1.1</f>
        <v>660</v>
      </c>
      <c r="C18" s="1">
        <v>600</v>
      </c>
      <c r="D18" s="1">
        <f t="shared" si="2"/>
        <v>60</v>
      </c>
      <c r="E18" s="4">
        <f t="shared" si="3"/>
        <v>10</v>
      </c>
    </row>
    <row r="19" spans="1:5">
      <c r="A19" t="s">
        <v>66</v>
      </c>
      <c r="B19" s="1">
        <f>C19*1.1</f>
        <v>1100</v>
      </c>
      <c r="C19" s="1">
        <v>1000</v>
      </c>
      <c r="D19" s="1">
        <f t="shared" si="2"/>
        <v>100</v>
      </c>
      <c r="E19" s="4">
        <f t="shared" si="3"/>
        <v>10</v>
      </c>
    </row>
    <row r="20" spans="1:5">
      <c r="B20" s="1"/>
      <c r="C20" s="1"/>
      <c r="D20" s="1"/>
    </row>
    <row r="21" spans="1:5" s="2" customFormat="1">
      <c r="A21" s="2" t="s">
        <v>67</v>
      </c>
      <c r="B21" s="3">
        <f>SUM(B10:B19)</f>
        <v>135690.4</v>
      </c>
      <c r="C21" s="3">
        <f>SUM(C10:C19)</f>
        <v>100932</v>
      </c>
      <c r="D21" s="3">
        <f t="shared" si="2"/>
        <v>34758.399999999994</v>
      </c>
      <c r="E21" s="5">
        <f t="shared" si="3"/>
        <v>34.437443030951528</v>
      </c>
    </row>
    <row r="22" spans="1:5" s="2" customFormat="1">
      <c r="A22" s="2" t="s">
        <v>50</v>
      </c>
      <c r="B22" s="3">
        <f>B21-B7</f>
        <v>132690.4</v>
      </c>
      <c r="C22" s="3">
        <f>C21-C7</f>
        <v>97932</v>
      </c>
      <c r="D22" s="3">
        <f>D21-D7</f>
        <v>34758.399999999994</v>
      </c>
      <c r="E22" s="5">
        <f t="shared" ref="E22" si="4">D22/(C22/100)</f>
        <v>35.492382469468602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6" sqref="C6"/>
    </sheetView>
  </sheetViews>
  <sheetFormatPr defaultColWidth="11" defaultRowHeight="15.75"/>
  <cols>
    <col min="1" max="1" width="21.5" customWidth="1"/>
  </cols>
  <sheetData>
    <row r="1" spans="1:5" ht="25.5">
      <c r="A1" s="10" t="s">
        <v>68</v>
      </c>
      <c r="B1" s="1"/>
      <c r="C1" s="1"/>
      <c r="E1" s="4"/>
    </row>
    <row r="2" spans="1:5" ht="25.5">
      <c r="A2" s="10"/>
      <c r="B2" s="1"/>
      <c r="C2" s="1"/>
      <c r="E2" s="4"/>
    </row>
    <row r="3" spans="1:5" s="2" customFormat="1">
      <c r="B3" s="6" t="s">
        <v>1</v>
      </c>
      <c r="C3" s="6" t="s">
        <v>2</v>
      </c>
      <c r="D3" s="6" t="s">
        <v>3</v>
      </c>
      <c r="E3" s="13" t="s">
        <v>4</v>
      </c>
    </row>
    <row r="4" spans="1:5" s="2" customFormat="1">
      <c r="B4" s="6"/>
      <c r="C4" s="6"/>
      <c r="D4" s="3"/>
      <c r="E4" s="5"/>
    </row>
    <row r="5" spans="1:5">
      <c r="A5" t="s">
        <v>69</v>
      </c>
      <c r="B5" s="1">
        <v>0</v>
      </c>
      <c r="C5" s="1">
        <v>2500</v>
      </c>
      <c r="D5" s="3">
        <f>B5-C5</f>
        <v>-2500</v>
      </c>
      <c r="E5" s="4">
        <f>D5/(C5/100)</f>
        <v>-100</v>
      </c>
    </row>
    <row r="6" spans="1:5">
      <c r="A6" t="s">
        <v>70</v>
      </c>
      <c r="B6" s="1">
        <v>5000</v>
      </c>
      <c r="C6" s="1">
        <v>5000</v>
      </c>
      <c r="D6" s="3">
        <f>B6-C6</f>
        <v>0</v>
      </c>
      <c r="E6" s="4">
        <f t="shared" ref="E6:E7" si="0">D6/(C6/100)</f>
        <v>0</v>
      </c>
    </row>
    <row r="7" spans="1:5" s="2" customFormat="1">
      <c r="A7" s="2" t="s">
        <v>16</v>
      </c>
      <c r="B7" s="3">
        <f>SUM(B5:B6)</f>
        <v>5000</v>
      </c>
      <c r="C7" s="3">
        <f>SUM(C5:C6)</f>
        <v>7500</v>
      </c>
      <c r="D7" s="3">
        <f>B7-C7</f>
        <v>-2500</v>
      </c>
      <c r="E7" s="5">
        <f t="shared" si="0"/>
        <v>-33.333333333333336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G18" sqref="G18"/>
    </sheetView>
  </sheetViews>
  <sheetFormatPr defaultColWidth="11" defaultRowHeight="15.75"/>
  <cols>
    <col min="1" max="1" width="21.625" customWidth="1"/>
    <col min="5" max="5" width="10.875" style="4"/>
  </cols>
  <sheetData>
    <row r="1" spans="1:5" ht="25.5">
      <c r="A1" s="10" t="s">
        <v>71</v>
      </c>
      <c r="B1" s="1"/>
      <c r="C1" s="1"/>
    </row>
    <row r="2" spans="1:5" ht="25.5">
      <c r="A2" s="10"/>
      <c r="B2" s="1"/>
      <c r="C2" s="1"/>
    </row>
    <row r="3" spans="1:5" s="2" customFormat="1">
      <c r="B3" s="6" t="s">
        <v>1</v>
      </c>
      <c r="C3" s="6" t="s">
        <v>2</v>
      </c>
      <c r="D3" s="6" t="s">
        <v>3</v>
      </c>
      <c r="E3" s="13" t="s">
        <v>4</v>
      </c>
    </row>
    <row r="4" spans="1:5" s="2" customFormat="1">
      <c r="B4" s="6"/>
      <c r="C4" s="6"/>
      <c r="D4" s="3"/>
      <c r="E4" s="5"/>
    </row>
    <row r="5" spans="1:5" s="2" customFormat="1">
      <c r="A5" s="2" t="s">
        <v>72</v>
      </c>
      <c r="E5" s="5"/>
    </row>
    <row r="6" spans="1:5">
      <c r="A6" t="s">
        <v>73</v>
      </c>
      <c r="B6">
        <v>14000</v>
      </c>
      <c r="C6">
        <v>14000</v>
      </c>
      <c r="D6" s="1">
        <f>B6-C6</f>
        <v>0</v>
      </c>
      <c r="E6" s="4">
        <f>D6/(C6/100)</f>
        <v>0</v>
      </c>
    </row>
    <row r="7" spans="1:5" s="2" customFormat="1">
      <c r="A7" s="2" t="s">
        <v>16</v>
      </c>
      <c r="B7" s="2">
        <f>SUM(B6:B6)</f>
        <v>14000</v>
      </c>
      <c r="C7" s="2">
        <f>SUM(C6:C6)</f>
        <v>14000</v>
      </c>
      <c r="D7" s="3">
        <f>B7-C7</f>
        <v>0</v>
      </c>
      <c r="E7" s="5">
        <f>D7/(C7/100)</f>
        <v>0</v>
      </c>
    </row>
    <row r="9" spans="1:5" s="2" customFormat="1">
      <c r="A9" s="2" t="s">
        <v>6</v>
      </c>
      <c r="E9" s="5"/>
    </row>
    <row r="10" spans="1:5">
      <c r="A10" t="s">
        <v>74</v>
      </c>
      <c r="B10" s="1">
        <v>15420</v>
      </c>
      <c r="C10" s="1">
        <v>12437</v>
      </c>
      <c r="D10" s="1">
        <f>B10-C10</f>
        <v>2983</v>
      </c>
      <c r="E10" s="4">
        <f>D10/(C10/100)</f>
        <v>23.984883814424698</v>
      </c>
    </row>
    <row r="11" spans="1:5">
      <c r="A11" t="s">
        <v>75</v>
      </c>
      <c r="B11" s="1">
        <v>22000</v>
      </c>
      <c r="C11" s="1">
        <v>20000</v>
      </c>
      <c r="D11" s="1">
        <f>B11-C11</f>
        <v>2000</v>
      </c>
      <c r="E11" s="4">
        <f>D11/(C11/100)</f>
        <v>10</v>
      </c>
    </row>
    <row r="12" spans="1:5">
      <c r="A12" t="s">
        <v>76</v>
      </c>
      <c r="B12" s="1">
        <v>10000</v>
      </c>
      <c r="C12" s="1">
        <v>10000</v>
      </c>
      <c r="D12" s="1"/>
    </row>
    <row r="13" spans="1:5">
      <c r="A13" t="s">
        <v>77</v>
      </c>
      <c r="B13" s="1">
        <v>0</v>
      </c>
      <c r="C13" s="1">
        <v>13000</v>
      </c>
      <c r="D13" s="1">
        <f t="shared" ref="D13:D20" si="0">B13-C13</f>
        <v>-13000</v>
      </c>
      <c r="E13" s="4">
        <f>D13/(C13/100)</f>
        <v>-100</v>
      </c>
    </row>
    <row r="14" spans="1:5">
      <c r="A14" t="s">
        <v>78</v>
      </c>
      <c r="B14" s="1">
        <v>0</v>
      </c>
      <c r="C14" s="1">
        <v>20000</v>
      </c>
      <c r="D14" s="1">
        <f t="shared" si="0"/>
        <v>-20000</v>
      </c>
      <c r="E14" s="4">
        <f>D14/(C14/100)</f>
        <v>-100</v>
      </c>
    </row>
    <row r="15" spans="1:5">
      <c r="A15" t="s">
        <v>79</v>
      </c>
      <c r="B15" s="1">
        <v>1500</v>
      </c>
      <c r="C15" s="1">
        <v>1500</v>
      </c>
      <c r="D15" s="1">
        <f t="shared" si="0"/>
        <v>0</v>
      </c>
      <c r="E15" s="4">
        <f>D15/(C15/100)</f>
        <v>0</v>
      </c>
    </row>
    <row r="16" spans="1:5">
      <c r="A16" t="s">
        <v>80</v>
      </c>
      <c r="B16" s="1">
        <v>0</v>
      </c>
      <c r="C16" s="1">
        <v>3800</v>
      </c>
      <c r="D16" s="1">
        <f t="shared" si="0"/>
        <v>-3800</v>
      </c>
      <c r="E16" s="4">
        <f>D16/(C16/100)</f>
        <v>-100</v>
      </c>
    </row>
    <row r="17" spans="1:5">
      <c r="A17" t="s">
        <v>81</v>
      </c>
      <c r="B17" s="1">
        <v>600</v>
      </c>
      <c r="C17" s="1">
        <v>0</v>
      </c>
      <c r="D17" s="1">
        <f t="shared" si="0"/>
        <v>600</v>
      </c>
    </row>
    <row r="18" spans="1:5">
      <c r="A18" t="s">
        <v>82</v>
      </c>
      <c r="B18" s="1">
        <v>2000</v>
      </c>
      <c r="C18" s="1">
        <v>0</v>
      </c>
      <c r="D18" s="1">
        <f t="shared" si="0"/>
        <v>2000</v>
      </c>
    </row>
    <row r="19" spans="1:5">
      <c r="A19" t="s">
        <v>83</v>
      </c>
      <c r="B19" s="1">
        <v>6000</v>
      </c>
      <c r="C19" s="1">
        <v>0</v>
      </c>
      <c r="D19" s="1">
        <f t="shared" si="0"/>
        <v>6000</v>
      </c>
    </row>
    <row r="20" spans="1:5">
      <c r="A20" t="s">
        <v>84</v>
      </c>
      <c r="B20" s="1">
        <v>6000</v>
      </c>
      <c r="C20" s="1">
        <v>0</v>
      </c>
      <c r="D20" s="1">
        <f t="shared" si="0"/>
        <v>6000</v>
      </c>
    </row>
    <row r="21" spans="1:5">
      <c r="B21" s="1"/>
      <c r="C21" s="1"/>
      <c r="D21" s="1"/>
    </row>
    <row r="22" spans="1:5" s="2" customFormat="1">
      <c r="A22" s="2" t="s">
        <v>16</v>
      </c>
      <c r="B22" s="3">
        <f>SUM(B10:B20)</f>
        <v>63520</v>
      </c>
      <c r="C22" s="3">
        <f>SUM(C10:C20)</f>
        <v>80737</v>
      </c>
      <c r="D22" s="3">
        <f>SUM(D10:D20)</f>
        <v>-17217</v>
      </c>
      <c r="E22" s="5">
        <f>D22/(C22/100)</f>
        <v>-21.324795323086068</v>
      </c>
    </row>
    <row r="23" spans="1:5" s="2" customFormat="1">
      <c r="A23" s="2" t="s">
        <v>50</v>
      </c>
      <c r="B23" s="3">
        <f>B22-B7</f>
        <v>49520</v>
      </c>
      <c r="C23" s="3">
        <f>C22-C7</f>
        <v>66737</v>
      </c>
      <c r="D23" s="3">
        <f>D22-D7</f>
        <v>-17217</v>
      </c>
      <c r="E23" s="5">
        <f>D23/(C23/100)</f>
        <v>-25.798282811633726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D22" sqref="D22"/>
    </sheetView>
  </sheetViews>
  <sheetFormatPr defaultColWidth="11" defaultRowHeight="15.75"/>
  <cols>
    <col min="1" max="1" width="28.5" customWidth="1"/>
    <col min="5" max="5" width="10.875" style="4"/>
  </cols>
  <sheetData>
    <row r="1" spans="1:5" ht="25.5">
      <c r="A1" s="10" t="s">
        <v>85</v>
      </c>
      <c r="B1" s="1"/>
      <c r="C1" s="1"/>
    </row>
    <row r="2" spans="1:5" ht="25.5">
      <c r="A2" s="10"/>
      <c r="B2" s="1"/>
      <c r="C2" s="1"/>
    </row>
    <row r="3" spans="1:5" s="2" customFormat="1">
      <c r="B3" s="6" t="s">
        <v>1</v>
      </c>
      <c r="C3" s="6" t="s">
        <v>2</v>
      </c>
      <c r="D3" s="6" t="s">
        <v>3</v>
      </c>
      <c r="E3" s="13" t="s">
        <v>4</v>
      </c>
    </row>
    <row r="4" spans="1:5" s="2" customFormat="1">
      <c r="B4" s="6"/>
      <c r="C4" s="6"/>
      <c r="D4" s="3"/>
      <c r="E4" s="5"/>
    </row>
    <row r="5" spans="1:5" s="2" customFormat="1">
      <c r="A5" s="2" t="s">
        <v>5</v>
      </c>
      <c r="E5" s="5"/>
    </row>
    <row r="6" spans="1:5">
      <c r="A6" t="s">
        <v>86</v>
      </c>
      <c r="B6">
        <v>2500</v>
      </c>
      <c r="C6">
        <v>2500</v>
      </c>
      <c r="D6" s="1">
        <f t="shared" ref="D6:D8" si="0">B6-C6</f>
        <v>0</v>
      </c>
      <c r="E6" s="4">
        <f t="shared" ref="E6:E8" si="1">D6/(C6/100)</f>
        <v>0</v>
      </c>
    </row>
    <row r="7" spans="1:5">
      <c r="A7" t="s">
        <v>87</v>
      </c>
      <c r="B7">
        <v>700</v>
      </c>
      <c r="C7">
        <v>700</v>
      </c>
      <c r="D7" s="1">
        <v>0</v>
      </c>
      <c r="E7" s="4">
        <v>0</v>
      </c>
    </row>
    <row r="8" spans="1:5" s="2" customFormat="1">
      <c r="A8" s="2" t="s">
        <v>16</v>
      </c>
      <c r="B8" s="2">
        <f>SUM(B6:B7)</f>
        <v>3200</v>
      </c>
      <c r="C8" s="2">
        <f>SUM(C6:C7)</f>
        <v>3200</v>
      </c>
      <c r="D8" s="3">
        <f t="shared" si="0"/>
        <v>0</v>
      </c>
      <c r="E8" s="5">
        <f t="shared" si="1"/>
        <v>0</v>
      </c>
    </row>
    <row r="9" spans="1:5">
      <c r="D9" s="1"/>
    </row>
    <row r="10" spans="1:5" s="2" customFormat="1">
      <c r="A10" s="2" t="s">
        <v>88</v>
      </c>
      <c r="D10" s="3"/>
      <c r="E10" s="5"/>
    </row>
    <row r="11" spans="1:5">
      <c r="A11" t="s">
        <v>89</v>
      </c>
      <c r="B11" s="1">
        <v>1500</v>
      </c>
      <c r="C11">
        <v>3000</v>
      </c>
      <c r="D11" s="1">
        <f t="shared" ref="D11:D16" si="2">B11-C11</f>
        <v>-1500</v>
      </c>
      <c r="E11" s="4">
        <f>D11/(C11/100)</f>
        <v>-50</v>
      </c>
    </row>
    <row r="12" spans="1:5">
      <c r="A12" t="s">
        <v>90</v>
      </c>
      <c r="B12" s="1">
        <f>C12*1.1</f>
        <v>5500</v>
      </c>
      <c r="C12" s="1">
        <v>5000</v>
      </c>
      <c r="D12" s="1">
        <f t="shared" si="2"/>
        <v>500</v>
      </c>
      <c r="E12" s="4">
        <f>D12/(C12/100)</f>
        <v>10</v>
      </c>
    </row>
    <row r="13" spans="1:5">
      <c r="A13" t="s">
        <v>87</v>
      </c>
      <c r="B13" s="1">
        <f>C13*1.1</f>
        <v>6050.0000000000009</v>
      </c>
      <c r="C13" s="1">
        <v>5500</v>
      </c>
      <c r="D13" s="1">
        <f t="shared" si="2"/>
        <v>550.00000000000091</v>
      </c>
      <c r="E13" s="4">
        <f>D13/(C13/100)</f>
        <v>10.000000000000016</v>
      </c>
    </row>
    <row r="14" spans="1:5">
      <c r="A14" t="s">
        <v>91</v>
      </c>
      <c r="B14" s="1">
        <v>2500</v>
      </c>
      <c r="C14" s="1">
        <v>2500</v>
      </c>
      <c r="D14" s="1">
        <f t="shared" si="2"/>
        <v>0</v>
      </c>
      <c r="E14" s="4">
        <f>D14/(C14/100)</f>
        <v>0</v>
      </c>
    </row>
    <row r="15" spans="1:5">
      <c r="A15" t="s">
        <v>92</v>
      </c>
      <c r="B15" s="1">
        <v>1500</v>
      </c>
      <c r="C15" s="1">
        <v>0</v>
      </c>
      <c r="D15" s="1">
        <f t="shared" si="2"/>
        <v>1500</v>
      </c>
      <c r="E15" s="4">
        <v>100</v>
      </c>
    </row>
    <row r="16" spans="1:5">
      <c r="A16" t="s">
        <v>93</v>
      </c>
      <c r="B16" s="1">
        <v>3000</v>
      </c>
      <c r="C16" s="1">
        <v>11025</v>
      </c>
      <c r="D16" s="1">
        <f t="shared" si="2"/>
        <v>-8025</v>
      </c>
      <c r="E16" s="4">
        <f>D16/(C16/100)</f>
        <v>-72.789115646258509</v>
      </c>
    </row>
    <row r="17" spans="1:5">
      <c r="B17" s="1"/>
      <c r="C17" s="1"/>
      <c r="D17" s="1"/>
    </row>
    <row r="18" spans="1:5" s="2" customFormat="1">
      <c r="A18" s="2" t="s">
        <v>16</v>
      </c>
      <c r="B18" s="3">
        <f>SUM(B12:B16)</f>
        <v>18550</v>
      </c>
      <c r="C18" s="3">
        <f>SUM(C12:C16)</f>
        <v>24025</v>
      </c>
      <c r="D18" s="3">
        <f>SUM(D12:D16)</f>
        <v>-5474.9999999999991</v>
      </c>
      <c r="E18" s="5"/>
    </row>
    <row r="19" spans="1:5" s="2" customFormat="1">
      <c r="A19" s="2" t="s">
        <v>50</v>
      </c>
      <c r="B19" s="3">
        <f>B18-B8</f>
        <v>15350</v>
      </c>
      <c r="C19" s="3">
        <f>C18-C8</f>
        <v>20825</v>
      </c>
      <c r="D19" s="7">
        <v>1050</v>
      </c>
      <c r="E19" s="5">
        <f t="shared" ref="E19" si="3">D19/(C19/100)</f>
        <v>5.0420168067226889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7" sqref="B7"/>
    </sheetView>
  </sheetViews>
  <sheetFormatPr defaultColWidth="11" defaultRowHeight="15.75"/>
  <cols>
    <col min="1" max="1" width="43" customWidth="1"/>
  </cols>
  <sheetData>
    <row r="1" spans="1:5" ht="25.5">
      <c r="A1" s="10" t="s">
        <v>94</v>
      </c>
      <c r="B1" s="1"/>
      <c r="C1" s="1"/>
      <c r="E1" s="4"/>
    </row>
    <row r="2" spans="1:5" ht="25.5">
      <c r="A2" s="10"/>
      <c r="B2" s="1"/>
      <c r="C2" s="1"/>
      <c r="E2" s="4"/>
    </row>
    <row r="3" spans="1:5" s="2" customFormat="1">
      <c r="B3" s="6" t="s">
        <v>1</v>
      </c>
      <c r="C3" s="6" t="s">
        <v>2</v>
      </c>
      <c r="D3" s="6" t="s">
        <v>3</v>
      </c>
      <c r="E3" s="13" t="s">
        <v>4</v>
      </c>
    </row>
    <row r="4" spans="1:5" s="2" customFormat="1">
      <c r="B4" s="6"/>
      <c r="C4" s="6"/>
      <c r="D4" s="3"/>
      <c r="E4" s="5"/>
    </row>
    <row r="5" spans="1:5">
      <c r="A5" t="s">
        <v>95</v>
      </c>
      <c r="B5" s="1">
        <v>31289</v>
      </c>
      <c r="C5" s="1">
        <v>31289</v>
      </c>
      <c r="D5" s="1">
        <f>B5-C5</f>
        <v>0</v>
      </c>
      <c r="E5">
        <f>D5/(C5/100)</f>
        <v>0</v>
      </c>
    </row>
    <row r="6" spans="1:5">
      <c r="B6" s="1"/>
      <c r="C6" s="1"/>
      <c r="D6" s="1"/>
    </row>
    <row r="7" spans="1:5" s="2" customFormat="1">
      <c r="A7" s="2" t="s">
        <v>50</v>
      </c>
      <c r="B7" s="3">
        <f>SUM(B5:B6)</f>
        <v>31289</v>
      </c>
      <c r="C7" s="3">
        <f>SUM(C5:C6)</f>
        <v>31289</v>
      </c>
      <c r="D7" s="3">
        <f>SUM(D5:D6)</f>
        <v>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Income</vt:lpstr>
      <vt:lpstr>General Running</vt:lpstr>
      <vt:lpstr>Building Costs</vt:lpstr>
      <vt:lpstr>Town Maintenance</vt:lpstr>
      <vt:lpstr>F&amp;S</vt:lpstr>
      <vt:lpstr>Health and Wellbeing</vt:lpstr>
      <vt:lpstr>Heritage and Regeneration</vt:lpstr>
      <vt:lpstr>Loan Term Loans</vt:lpstr>
      <vt:lpstr>VIC</vt:lpstr>
      <vt:lpstr>Police Museum</vt:lpstr>
      <vt:lpstr>Reserves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Chris Kent</cp:lastModifiedBy>
  <cp:revision/>
  <dcterms:created xsi:type="dcterms:W3CDTF">2022-09-06T09:26:08Z</dcterms:created>
  <dcterms:modified xsi:type="dcterms:W3CDTF">2023-04-06T12:56:05Z</dcterms:modified>
  <cp:category/>
  <cp:contentStatus/>
</cp:coreProperties>
</file>